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370" yWindow="375" windowWidth="10110" windowHeight="10230" activeTab="1"/>
  </bookViews>
  <sheets>
    <sheet name="Data Sheet " sheetId="1" r:id="rId1"/>
    <sheet name="Lender's Policy" sheetId="2" r:id="rId2"/>
    <sheet name="Owner's &amp; Lender's Policy" sheetId="3" r:id="rId3"/>
  </sheets>
  <definedNames/>
  <calcPr fullCalcOnLoad="1" refMode="R1C1"/>
</workbook>
</file>

<file path=xl/comments2.xml><?xml version="1.0" encoding="utf-8"?>
<comments xmlns="http://schemas.openxmlformats.org/spreadsheetml/2006/main">
  <authors>
    <author> </author>
  </authors>
  <commentList>
    <comment ref="B4" authorId="0">
      <text>
        <r>
          <rPr>
            <b/>
            <sz val="8"/>
            <rFont val="Tahoma"/>
            <family val="0"/>
          </rPr>
          <t xml:space="preserve"> :Phil Wallace</t>
        </r>
        <r>
          <rPr>
            <sz val="8"/>
            <rFont val="Tahoma"/>
            <family val="0"/>
          </rPr>
          <t xml:space="preserve">
</t>
        </r>
        <r>
          <rPr>
            <b/>
            <sz val="10"/>
            <color indexed="10"/>
            <rFont val="Tahoma"/>
            <family val="2"/>
          </rPr>
          <t>If you do not know how to "unprotect" Spreadsheets call me at 703-801-5612</t>
        </r>
      </text>
    </comment>
  </commentList>
</comments>
</file>

<file path=xl/sharedStrings.xml><?xml version="1.0" encoding="utf-8"?>
<sst xmlns="http://schemas.openxmlformats.org/spreadsheetml/2006/main" count="128" uniqueCount="53">
  <si>
    <t>Assumption</t>
  </si>
  <si>
    <t>Conventional</t>
  </si>
  <si>
    <t>FHA</t>
  </si>
  <si>
    <t>Va</t>
  </si>
  <si>
    <t>Long &amp; Foster Realtors</t>
  </si>
  <si>
    <t>Virginia</t>
  </si>
  <si>
    <t>Estimated Purchaser's Settlement Charges</t>
  </si>
  <si>
    <r>
      <t>TITLE Insurance</t>
    </r>
    <r>
      <rPr>
        <sz val="10"/>
        <rFont val="Arial"/>
        <family val="0"/>
      </rPr>
      <t xml:space="preserve">:                                                                   </t>
    </r>
    <r>
      <rPr>
        <b/>
        <sz val="10"/>
        <rFont val="Arial"/>
        <family val="2"/>
      </rPr>
      <t>Mortgage Policy:</t>
    </r>
    <r>
      <rPr>
        <sz val="10"/>
        <rFont val="Arial"/>
        <family val="0"/>
      </rPr>
      <t xml:space="preserve">                                                              $3.48 per $1000 for 1st $100,000 of </t>
    </r>
    <r>
      <rPr>
        <b/>
        <i/>
        <u val="single"/>
        <sz val="10"/>
        <rFont val="Arial"/>
        <family val="2"/>
      </rPr>
      <t>LOAN</t>
    </r>
    <r>
      <rPr>
        <sz val="10"/>
        <rFont val="Arial"/>
        <family val="2"/>
      </rPr>
      <t xml:space="preserve"> amount.        Optional Owner's &amp; Lender'sa Policy $4.68 per $1000 for 1st $100,000 of </t>
    </r>
    <r>
      <rPr>
        <b/>
        <i/>
        <u val="single"/>
        <sz val="10"/>
        <rFont val="Arial"/>
        <family val="2"/>
      </rPr>
      <t>SALES Price + $50</t>
    </r>
    <r>
      <rPr>
        <sz val="10"/>
        <rFont val="Arial"/>
        <family val="2"/>
      </rPr>
      <t>.                                         For amounts over $100,000:  $2.88/$4.08 per $1000.             For Amounts over $500,000:  $2.40/$3.60 per $1000</t>
    </r>
  </si>
  <si>
    <t>Sales Price</t>
  </si>
  <si>
    <t>Down Payment</t>
  </si>
  <si>
    <t>Earnest Money</t>
  </si>
  <si>
    <t>Loan Amount</t>
  </si>
  <si>
    <r>
      <t>Attorney's Fee</t>
    </r>
    <r>
      <rPr>
        <sz val="10"/>
        <rFont val="Arial"/>
        <family val="0"/>
      </rPr>
      <t>: Includes Title Exam, Preparation of Papers, Title Binder &amp; Closing Fee $300 - $500</t>
    </r>
  </si>
  <si>
    <r>
      <t>Recording Deed</t>
    </r>
    <r>
      <rPr>
        <sz val="10"/>
        <rFont val="Arial"/>
        <family val="0"/>
      </rPr>
      <t xml:space="preserve">: $2.00 per $1000 of </t>
    </r>
    <r>
      <rPr>
        <b/>
        <i/>
        <u val="single"/>
        <sz val="10"/>
        <rFont val="Arial"/>
        <family val="2"/>
      </rPr>
      <t>Sales Price</t>
    </r>
    <r>
      <rPr>
        <sz val="10"/>
        <rFont val="Arial"/>
        <family val="0"/>
      </rPr>
      <t xml:space="preserve"> +$14</t>
    </r>
  </si>
  <si>
    <r>
      <t>Recording 1st Trust</t>
    </r>
    <r>
      <rPr>
        <sz val="10"/>
        <rFont val="Arial"/>
        <family val="0"/>
      </rPr>
      <t xml:space="preserve">: $2.00 per $100 of </t>
    </r>
    <r>
      <rPr>
        <b/>
        <i/>
        <u val="single"/>
        <sz val="10"/>
        <rFont val="Arial"/>
        <family val="2"/>
      </rPr>
      <t>Total Loan</t>
    </r>
    <r>
      <rPr>
        <sz val="10"/>
        <rFont val="Arial"/>
        <family val="0"/>
      </rPr>
      <t xml:space="preserve"> amount + $13 (Over 4 pages add #1 per page.  ARM financing has attached riders &amp; cost averages about $15 extra)</t>
    </r>
  </si>
  <si>
    <t>N/A</t>
  </si>
  <si>
    <r>
      <t>Recording 2nd Trust</t>
    </r>
    <r>
      <rPr>
        <sz val="10"/>
        <rFont val="Arial"/>
        <family val="0"/>
      </rPr>
      <t xml:space="preserve">: $2.00 per $1000 of </t>
    </r>
    <r>
      <rPr>
        <b/>
        <i/>
        <u val="single"/>
        <sz val="10"/>
        <rFont val="Arial"/>
        <family val="2"/>
      </rPr>
      <t>Loan</t>
    </r>
    <r>
      <rPr>
        <sz val="10"/>
        <rFont val="Arial"/>
        <family val="0"/>
      </rPr>
      <t xml:space="preserve"> amount + $10</t>
    </r>
  </si>
  <si>
    <r>
      <t>SURVEY</t>
    </r>
    <r>
      <rPr>
        <sz val="10"/>
        <rFont val="Arial"/>
        <family val="0"/>
      </rPr>
      <t>: $200-$400 (1+AC. Or Stakes additional)</t>
    </r>
  </si>
  <si>
    <r>
      <t>Appraisal Fee</t>
    </r>
    <r>
      <rPr>
        <sz val="10"/>
        <rFont val="Arial"/>
        <family val="0"/>
      </rPr>
      <t>: **</t>
    </r>
  </si>
  <si>
    <t>Optional</t>
  </si>
  <si>
    <r>
      <t>Credit Report</t>
    </r>
    <r>
      <rPr>
        <sz val="10"/>
        <rFont val="Arial"/>
        <family val="0"/>
      </rPr>
      <t>: ** $50-$60</t>
    </r>
  </si>
  <si>
    <r>
      <t>Interest</t>
    </r>
    <r>
      <rPr>
        <sz val="10"/>
        <rFont val="Arial"/>
        <family val="0"/>
      </rPr>
      <t xml:space="preserve">: from date of settlement to end of month. ($_____ per day) </t>
    </r>
    <r>
      <rPr>
        <b/>
        <i/>
        <u val="single"/>
        <sz val="10"/>
        <rFont val="Arial"/>
        <family val="2"/>
      </rPr>
      <t>Total New Loan Amount</t>
    </r>
    <r>
      <rPr>
        <sz val="10"/>
        <rFont val="Arial"/>
        <family val="0"/>
      </rPr>
      <t xml:space="preserve"> x I / 365</t>
    </r>
  </si>
  <si>
    <r>
      <t>VA Funding Fee</t>
    </r>
    <r>
      <rPr>
        <sz val="10"/>
        <rFont val="Arial"/>
        <family val="0"/>
      </rPr>
      <t xml:space="preserve">: Cash at Settlement or added to loan amount as long as Total Loan does not exceed max. VA Fee: 0.0125, 0.015, 0.02 of </t>
    </r>
    <r>
      <rPr>
        <b/>
        <i/>
        <u val="single"/>
        <sz val="10"/>
        <rFont val="Arial"/>
        <family val="2"/>
      </rPr>
      <t>basic loan amount</t>
    </r>
    <r>
      <rPr>
        <sz val="10"/>
        <rFont val="Arial"/>
        <family val="0"/>
      </rPr>
      <t>: 0.03 for multiple user</t>
    </r>
  </si>
  <si>
    <r>
      <t>Insurance Escrow</t>
    </r>
    <r>
      <rPr>
        <sz val="10"/>
        <rFont val="Arial"/>
        <family val="0"/>
      </rPr>
      <t>: 2 or more months premium at Lender's option</t>
    </r>
  </si>
  <si>
    <r>
      <t>Tax Esrow</t>
    </r>
    <r>
      <rPr>
        <sz val="10"/>
        <rFont val="Arial"/>
        <family val="0"/>
      </rPr>
      <t>: 2 to 6 months premium at Lenders Options. Average is 3 months</t>
    </r>
  </si>
  <si>
    <r>
      <t>Administrative Fee</t>
    </r>
    <r>
      <rPr>
        <sz val="10"/>
        <rFont val="Arial"/>
        <family val="0"/>
      </rPr>
      <t>: ** $195</t>
    </r>
  </si>
  <si>
    <r>
      <t>VHDA Reservation Fee</t>
    </r>
    <r>
      <rPr>
        <sz val="10"/>
        <rFont val="Arial"/>
        <family val="0"/>
      </rPr>
      <t>: ** $120</t>
    </r>
  </si>
  <si>
    <r>
      <t>FHA Mortgage Insurance Premium (MIP) Escrow</t>
    </r>
    <r>
      <rPr>
        <sz val="10"/>
        <rFont val="Arial"/>
        <family val="0"/>
      </rPr>
      <t xml:space="preserve">: (monthly premium = 1/2% of basic loan amount) </t>
    </r>
    <r>
      <rPr>
        <b/>
        <i/>
        <u val="single"/>
        <sz val="10"/>
        <rFont val="Arial"/>
        <family val="2"/>
      </rPr>
      <t>Basic Loan Amount</t>
    </r>
    <r>
      <rPr>
        <sz val="10"/>
        <rFont val="Arial"/>
        <family val="0"/>
      </rPr>
      <t xml:space="preserve"> x .005 /12</t>
    </r>
  </si>
  <si>
    <r>
      <t>FHA non Condo Up Front MIP</t>
    </r>
    <r>
      <rPr>
        <sz val="10"/>
        <rFont val="Arial"/>
        <family val="0"/>
      </rPr>
      <t xml:space="preserve">: (1) 100% financed-added to loan amount (2) Pay all cash at settlement.  </t>
    </r>
    <r>
      <rPr>
        <b/>
        <i/>
        <u val="single"/>
        <sz val="10"/>
        <rFont val="Arial"/>
        <family val="2"/>
      </rPr>
      <t xml:space="preserve">Basic Loan Amount </t>
    </r>
    <r>
      <rPr>
        <sz val="10"/>
        <rFont val="Arial"/>
        <family val="0"/>
      </rPr>
      <t>x  0.015</t>
    </r>
  </si>
  <si>
    <r>
      <t>Fire and Hazard Insurance</t>
    </r>
    <r>
      <rPr>
        <sz val="10"/>
        <rFont val="Arial"/>
        <family val="0"/>
      </rPr>
      <t xml:space="preserve">: **One year paid policy required prior to settlement. (Estimate at $2.25 per $1000 of </t>
    </r>
    <r>
      <rPr>
        <b/>
        <i/>
        <u val="single"/>
        <sz val="10"/>
        <rFont val="Arial"/>
        <family val="2"/>
      </rPr>
      <t>Sales Price</t>
    </r>
    <r>
      <rPr>
        <sz val="10"/>
        <rFont val="Arial"/>
        <family val="0"/>
      </rPr>
      <t>)</t>
    </r>
  </si>
  <si>
    <r>
      <t>Misc. Lender Fee</t>
    </r>
    <r>
      <rPr>
        <sz val="10"/>
        <rFont val="Arial"/>
        <family val="0"/>
      </rPr>
      <t>: (Admin / Doc Prep / Tax Service) $400-$600</t>
    </r>
  </si>
  <si>
    <r>
      <t>Assumption Fee</t>
    </r>
    <r>
      <rPr>
        <sz val="10"/>
        <rFont val="Arial"/>
        <family val="0"/>
      </rPr>
      <t>: (Check with Lender)</t>
    </r>
  </si>
  <si>
    <r>
      <t>Other</t>
    </r>
    <r>
      <rPr>
        <sz val="10"/>
        <rFont val="Arial"/>
        <family val="0"/>
      </rPr>
      <t>: Home Inspection, Radon, etc.</t>
    </r>
  </si>
  <si>
    <r>
      <t>Loan Origination Fee</t>
    </r>
    <r>
      <rPr>
        <sz val="10"/>
        <rFont val="Arial"/>
        <family val="0"/>
      </rPr>
      <t xml:space="preserve">: __% of </t>
    </r>
    <r>
      <rPr>
        <b/>
        <i/>
        <u val="single"/>
        <sz val="10"/>
        <rFont val="Arial"/>
        <family val="2"/>
      </rPr>
      <t>basic loan</t>
    </r>
    <r>
      <rPr>
        <sz val="10"/>
        <rFont val="Arial"/>
        <family val="0"/>
      </rPr>
      <t xml:space="preserve"> amount</t>
    </r>
  </si>
  <si>
    <r>
      <t>Loan Discount Fee</t>
    </r>
    <r>
      <rPr>
        <sz val="10"/>
        <rFont val="Arial"/>
        <family val="0"/>
      </rPr>
      <t xml:space="preserve">:  ___% of </t>
    </r>
    <r>
      <rPr>
        <b/>
        <i/>
        <u val="single"/>
        <sz val="10"/>
        <rFont val="Arial"/>
        <family val="2"/>
      </rPr>
      <t>Total Financed Loan Amount</t>
    </r>
  </si>
  <si>
    <r>
      <t>Monthly Mortgage Insurance Escrow</t>
    </r>
    <r>
      <rPr>
        <sz val="10"/>
        <rFont val="Arial"/>
        <family val="0"/>
      </rPr>
      <t>: (No up front costs)                                                                               95% Loan                           90% Loan                                    0.0079  Fixed                    0.0052  Fixed                                 0.0088  ARM/Buydown       0.0061  ARM/Buydown             Loan Amount x factor / 12 = 1 month escrow</t>
    </r>
  </si>
  <si>
    <r>
      <t>Recording 1st Trust</t>
    </r>
    <r>
      <rPr>
        <sz val="10"/>
        <rFont val="Arial"/>
        <family val="0"/>
      </rPr>
      <t xml:space="preserve">: $2.00 per $1000 of </t>
    </r>
    <r>
      <rPr>
        <b/>
        <i/>
        <u val="single"/>
        <sz val="10"/>
        <rFont val="Arial"/>
        <family val="2"/>
      </rPr>
      <t>Total Loan</t>
    </r>
    <r>
      <rPr>
        <sz val="10"/>
        <rFont val="Arial"/>
        <family val="0"/>
      </rPr>
      <t xml:space="preserve"> amount + $13 (Over 4 pages add #1 per page.  ARM financing has attached riders &amp; cost averages about $15 extra)</t>
    </r>
  </si>
  <si>
    <t>Ogirination Fee:</t>
  </si>
  <si>
    <t>Discount fee:</t>
  </si>
  <si>
    <r>
      <t>Loan Origination Fee</t>
    </r>
    <r>
      <rPr>
        <sz val="10"/>
        <rFont val="Arial"/>
        <family val="0"/>
      </rPr>
      <t xml:space="preserve">:  of </t>
    </r>
    <r>
      <rPr>
        <b/>
        <i/>
        <u val="single"/>
        <sz val="10"/>
        <rFont val="Arial"/>
        <family val="2"/>
      </rPr>
      <t>basic loan</t>
    </r>
    <r>
      <rPr>
        <sz val="10"/>
        <rFont val="Arial"/>
        <family val="0"/>
      </rPr>
      <t xml:space="preserve"> amount</t>
    </r>
  </si>
  <si>
    <r>
      <t xml:space="preserve">of </t>
    </r>
    <r>
      <rPr>
        <b/>
        <i/>
        <u val="single"/>
        <sz val="10"/>
        <rFont val="Arial"/>
        <family val="2"/>
      </rPr>
      <t>basic loan</t>
    </r>
    <r>
      <rPr>
        <sz val="10"/>
        <rFont val="Arial"/>
        <family val="0"/>
      </rPr>
      <t xml:space="preserve"> amount</t>
    </r>
  </si>
  <si>
    <t>Interest</t>
  </si>
  <si>
    <t>Northern Virginia</t>
  </si>
  <si>
    <t xml:space="preserve"> Housing Advocacy, Inc.</t>
  </si>
  <si>
    <r>
      <t>VA Funding Fee</t>
    </r>
    <r>
      <rPr>
        <sz val="10"/>
        <rFont val="Arial"/>
        <family val="0"/>
      </rPr>
      <t xml:space="preserve">: Cash at Settlement or added to loan amount as long as Total Loan does not exceed max. VA Fee: 0.0125, 0.015, 0.02 of </t>
    </r>
    <r>
      <rPr>
        <b/>
        <i/>
        <u val="single"/>
        <sz val="10"/>
        <rFont val="Arial"/>
        <family val="2"/>
      </rPr>
      <t>basic loan amount</t>
    </r>
    <r>
      <rPr>
        <sz val="10"/>
        <rFont val="Arial"/>
        <family val="0"/>
      </rPr>
      <t xml:space="preserve">: 0.03 for multiple user </t>
    </r>
    <r>
      <rPr>
        <sz val="10"/>
        <color indexed="10"/>
        <rFont val="Arial"/>
        <family val="2"/>
      </rPr>
      <t>(Assumes worst case 2% Fee)</t>
    </r>
  </si>
  <si>
    <r>
      <t>Administrative Fee</t>
    </r>
    <r>
      <rPr>
        <sz val="10"/>
        <rFont val="Arial"/>
        <family val="0"/>
      </rPr>
      <t xml:space="preserve">: $225-$500 </t>
    </r>
    <r>
      <rPr>
        <sz val="10"/>
        <color indexed="10"/>
        <rFont val="Arial"/>
        <family val="2"/>
      </rPr>
      <t>(Depends on Realtor used; assumes average of $350)</t>
    </r>
  </si>
  <si>
    <r>
      <t>VHDA Reservation Fee</t>
    </r>
    <r>
      <rPr>
        <sz val="10"/>
        <rFont val="Arial"/>
        <family val="0"/>
      </rPr>
      <t xml:space="preserve">: ** $120 </t>
    </r>
    <r>
      <rPr>
        <sz val="10"/>
        <color indexed="10"/>
        <rFont val="Arial"/>
        <family val="2"/>
      </rPr>
      <t>(add this amount if using VHDA Program)</t>
    </r>
  </si>
  <si>
    <r>
      <t>Interest</t>
    </r>
    <r>
      <rPr>
        <sz val="10"/>
        <rFont val="Arial"/>
        <family val="0"/>
      </rPr>
      <t xml:space="preserve">: from date of settlement to end of month. ($_____ per day) </t>
    </r>
    <r>
      <rPr>
        <b/>
        <i/>
        <u val="single"/>
        <sz val="10"/>
        <rFont val="Arial"/>
        <family val="2"/>
      </rPr>
      <t>Total New Loan Amount</t>
    </r>
    <r>
      <rPr>
        <sz val="10"/>
        <rFont val="Arial"/>
        <family val="0"/>
      </rPr>
      <t xml:space="preserve"> x I / 365 </t>
    </r>
    <r>
      <rPr>
        <sz val="10"/>
        <color indexed="10"/>
        <rFont val="Arial"/>
        <family val="2"/>
      </rPr>
      <t>(Assumes Settlement is on 1st day of month; 30 days Interest)</t>
    </r>
  </si>
  <si>
    <r>
      <t>Monthly Mortgage Insurance Escrow</t>
    </r>
    <r>
      <rPr>
        <sz val="10"/>
        <rFont val="Arial"/>
        <family val="0"/>
      </rPr>
      <t xml:space="preserve">: (No up front costs)                                                                               95% Loan                           90% Loan                                    0.0079  Fixed                    0.0052  Fixed                                 0.0088  ARM/Buydown       0.0061  ARM/Buydown             Loan Amount x factor / 12 = 1 month escrow </t>
    </r>
    <r>
      <rPr>
        <sz val="10"/>
        <color indexed="10"/>
        <rFont val="Arial"/>
        <family val="2"/>
      </rPr>
      <t>(Assumes 5% down Fixed rate Mortgage)</t>
    </r>
  </si>
  <si>
    <r>
      <t>Tax Escrow</t>
    </r>
    <r>
      <rPr>
        <sz val="10"/>
        <rFont val="Arial"/>
        <family val="0"/>
      </rPr>
      <t xml:space="preserve">: 2 to 6 months premium at Lenders Options. Average is 3 months </t>
    </r>
    <r>
      <rPr>
        <sz val="10"/>
        <color indexed="10"/>
        <rFont val="Arial"/>
        <family val="2"/>
      </rPr>
      <t>(Assumes 3 Months)</t>
    </r>
  </si>
  <si>
    <r>
      <t>TITLE Insurance</t>
    </r>
    <r>
      <rPr>
        <sz val="10"/>
        <rFont val="Arial"/>
        <family val="0"/>
      </rPr>
      <t xml:space="preserve">:                                                                   </t>
    </r>
    <r>
      <rPr>
        <b/>
        <sz val="10"/>
        <rFont val="Arial"/>
        <family val="2"/>
      </rPr>
      <t>Mortgage Policy:</t>
    </r>
    <r>
      <rPr>
        <sz val="10"/>
        <rFont val="Arial"/>
        <family val="0"/>
      </rPr>
      <t xml:space="preserve">                                                              $3.48 per $1000 for 1st $100,000 of </t>
    </r>
    <r>
      <rPr>
        <b/>
        <i/>
        <u val="single"/>
        <sz val="10"/>
        <rFont val="Arial"/>
        <family val="2"/>
      </rPr>
      <t>LOAN</t>
    </r>
    <r>
      <rPr>
        <sz val="10"/>
        <rFont val="Arial"/>
        <family val="2"/>
      </rPr>
      <t xml:space="preserve"> amount.        Optional Owner's &amp; Lender's Policy $4.68 per $1000 for 1st $100,000 of </t>
    </r>
    <r>
      <rPr>
        <b/>
        <i/>
        <u val="single"/>
        <sz val="10"/>
        <rFont val="Arial"/>
        <family val="2"/>
      </rPr>
      <t>SALES Price + $50</t>
    </r>
    <r>
      <rPr>
        <sz val="10"/>
        <rFont val="Arial"/>
        <family val="2"/>
      </rPr>
      <t>.                                         For amounts over $100,000:  $2.88/$4.08 per $1000.             For Amounts over $500,000:  $2.40/$3.60 per $1000</t>
    </r>
  </si>
  <si>
    <t>I offer the "Assumption" column only for consideration.  I have not heard of an assumption in years, clauses in most mortgages preclude the possibility of an assumption.</t>
  </si>
  <si>
    <t>This spreadsheet is protected; those cells highlighted in yellow are formulas and locked.  Those cels without highkight (white) are available for editing or change.  If you want to change the formula do so at your own risk by unprotecting the spreadsheet.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</si>
</sst>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_);_(&quot;$&quot;* \(#,##0.0000\);_(&quot;$&quot;* &quot;-&quot;????_);_(@_)"/>
  </numFmts>
  <fonts count="15">
    <font>
      <sz val="10"/>
      <name val="Arial"/>
      <family val="0"/>
    </font>
    <font>
      <b/>
      <sz val="10"/>
      <name val="Arial"/>
      <family val="2"/>
    </font>
    <font>
      <b/>
      <i/>
      <u val="single"/>
      <sz val="10"/>
      <name val="Arial"/>
      <family val="2"/>
    </font>
    <font>
      <b/>
      <sz val="12"/>
      <name val="Arial"/>
      <family val="2"/>
    </font>
    <font>
      <b/>
      <sz val="14"/>
      <name val="Arial"/>
      <family val="2"/>
    </font>
    <font>
      <b/>
      <u val="single"/>
      <sz val="14"/>
      <name val="Arial"/>
      <family val="2"/>
    </font>
    <font>
      <b/>
      <sz val="12"/>
      <color indexed="48"/>
      <name val="Arial"/>
      <family val="2"/>
    </font>
    <font>
      <sz val="8"/>
      <name val="Arial"/>
      <family val="0"/>
    </font>
    <font>
      <sz val="10"/>
      <color indexed="10"/>
      <name val="Arial"/>
      <family val="2"/>
    </font>
    <font>
      <sz val="20"/>
      <color indexed="10"/>
      <name val="Arial"/>
      <family val="2"/>
    </font>
    <font>
      <sz val="10"/>
      <color indexed="12"/>
      <name val="Arial"/>
      <family val="2"/>
    </font>
    <font>
      <sz val="8"/>
      <name val="Tahoma"/>
      <family val="0"/>
    </font>
    <font>
      <b/>
      <sz val="8"/>
      <name val="Tahoma"/>
      <family val="0"/>
    </font>
    <font>
      <b/>
      <sz val="10"/>
      <color indexed="10"/>
      <name val="Tahoma"/>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43"/>
        <bgColor indexed="64"/>
      </patternFill>
    </fill>
  </fills>
  <borders count="23">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ck"/>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5" fillId="0" borderId="0" xfId="0" applyFont="1" applyBorder="1" applyAlignment="1">
      <alignment horizontal="center" vertic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3" fillId="0" borderId="4" xfId="0" applyFont="1" applyBorder="1" applyAlignment="1">
      <alignment horizontal="left" vertical="top" wrapText="1"/>
    </xf>
    <xf numFmtId="0" fontId="0" fillId="0" borderId="4" xfId="0" applyBorder="1" applyAlignment="1">
      <alignment/>
    </xf>
    <xf numFmtId="0" fontId="5" fillId="0" borderId="0" xfId="0" applyFont="1" applyBorder="1" applyAlignment="1">
      <alignment horizontal="center"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0" fillId="0" borderId="4" xfId="0" applyBorder="1" applyAlignment="1">
      <alignment vertical="top" wrapText="1"/>
    </xf>
    <xf numFmtId="0" fontId="3" fillId="0" borderId="4" xfId="0" applyFont="1" applyBorder="1" applyAlignment="1">
      <alignment vertical="top" wrapText="1"/>
    </xf>
    <xf numFmtId="0" fontId="0" fillId="0" borderId="4" xfId="0" applyBorder="1" applyAlignment="1">
      <alignment horizontal="center" vertical="center"/>
    </xf>
    <xf numFmtId="6" fontId="0" fillId="0" borderId="4" xfId="0" applyNumberFormat="1" applyBorder="1" applyAlignment="1">
      <alignment horizontal="center" vertical="center"/>
    </xf>
    <xf numFmtId="44" fontId="0" fillId="0" borderId="4" xfId="17" applyBorder="1" applyAlignment="1">
      <alignment/>
    </xf>
    <xf numFmtId="0" fontId="1" fillId="0" borderId="4" xfId="0" applyFont="1" applyBorder="1" applyAlignment="1">
      <alignment horizontal="center" vertical="center"/>
    </xf>
    <xf numFmtId="44" fontId="0" fillId="0" borderId="4" xfId="17" applyBorder="1" applyAlignment="1">
      <alignment/>
    </xf>
    <xf numFmtId="44" fontId="0" fillId="0" borderId="4" xfId="17" applyBorder="1" applyAlignment="1">
      <alignment horizontal="center" vertical="center"/>
    </xf>
    <xf numFmtId="44" fontId="0" fillId="0" borderId="0" xfId="0" applyNumberFormat="1" applyAlignment="1">
      <alignment/>
    </xf>
    <xf numFmtId="0" fontId="1" fillId="2" borderId="4" xfId="0" applyFont="1" applyFill="1" applyBorder="1" applyAlignment="1">
      <alignment horizontal="center" vertical="center"/>
    </xf>
    <xf numFmtId="0" fontId="0" fillId="0" borderId="8" xfId="0" applyBorder="1" applyAlignment="1">
      <alignment vertical="top" wrapText="1"/>
    </xf>
    <xf numFmtId="0" fontId="0" fillId="0" borderId="9" xfId="0" applyBorder="1" applyAlignment="1">
      <alignment vertical="top" wrapText="1"/>
    </xf>
    <xf numFmtId="44" fontId="6" fillId="3" borderId="8" xfId="0" applyNumberFormat="1" applyFont="1" applyFill="1" applyBorder="1" applyAlignment="1">
      <alignment/>
    </xf>
    <xf numFmtId="0" fontId="0" fillId="0" borderId="10" xfId="0" applyBorder="1" applyAlignment="1">
      <alignment horizontal="center"/>
    </xf>
    <xf numFmtId="44" fontId="0" fillId="0" borderId="10" xfId="17" applyBorder="1" applyAlignment="1">
      <alignment horizontal="center" vertical="center"/>
    </xf>
    <xf numFmtId="44" fontId="0" fillId="0" borderId="10" xfId="17" applyBorder="1" applyAlignment="1">
      <alignment/>
    </xf>
    <xf numFmtId="0" fontId="1" fillId="2" borderId="10" xfId="0" applyFont="1" applyFill="1" applyBorder="1" applyAlignment="1">
      <alignment horizontal="center" vertical="center"/>
    </xf>
    <xf numFmtId="44" fontId="6" fillId="3" borderId="7" xfId="0" applyNumberFormat="1" applyFont="1" applyFill="1" applyBorder="1" applyAlignment="1">
      <alignment/>
    </xf>
    <xf numFmtId="0" fontId="0" fillId="0" borderId="11" xfId="0" applyBorder="1" applyAlignment="1">
      <alignment/>
    </xf>
    <xf numFmtId="44" fontId="0" fillId="0" borderId="0" xfId="17" applyBorder="1" applyAlignment="1">
      <alignment/>
    </xf>
    <xf numFmtId="44" fontId="0" fillId="0" borderId="12" xfId="17"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9" fontId="0" fillId="0" borderId="15" xfId="19" applyBorder="1" applyAlignment="1">
      <alignment/>
    </xf>
    <xf numFmtId="0" fontId="0" fillId="0" borderId="16" xfId="0" applyBorder="1" applyAlignment="1">
      <alignment/>
    </xf>
    <xf numFmtId="9" fontId="0" fillId="0" borderId="17" xfId="19" applyBorder="1" applyAlignment="1">
      <alignment/>
    </xf>
    <xf numFmtId="10" fontId="0" fillId="0" borderId="17" xfId="19" applyNumberFormat="1" applyBorder="1" applyAlignment="1">
      <alignment/>
    </xf>
    <xf numFmtId="0" fontId="0" fillId="0" borderId="18" xfId="0" applyBorder="1" applyAlignment="1">
      <alignment/>
    </xf>
    <xf numFmtId="0" fontId="0" fillId="0" borderId="19" xfId="0" applyBorder="1" applyAlignment="1">
      <alignment/>
    </xf>
    <xf numFmtId="0" fontId="4" fillId="0" borderId="14" xfId="0" applyFont="1" applyBorder="1" applyAlignment="1">
      <alignment horizontal="center"/>
    </xf>
    <xf numFmtId="0" fontId="4" fillId="0" borderId="20"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3" fillId="4" borderId="4" xfId="0" applyFont="1" applyFill="1" applyBorder="1" applyAlignment="1">
      <alignment horizontal="left" vertical="top" wrapText="1"/>
    </xf>
    <xf numFmtId="44" fontId="0" fillId="4" borderId="4" xfId="17" applyFill="1" applyBorder="1" applyAlignment="1">
      <alignment horizontal="center"/>
    </xf>
    <xf numFmtId="44" fontId="0" fillId="4" borderId="10" xfId="17" applyFill="1" applyBorder="1" applyAlignment="1">
      <alignment horizontal="center"/>
    </xf>
    <xf numFmtId="0" fontId="3" fillId="4" borderId="4" xfId="0" applyFont="1" applyFill="1" applyBorder="1" applyAlignment="1">
      <alignment vertical="top" wrapText="1"/>
    </xf>
    <xf numFmtId="44" fontId="0" fillId="4" borderId="4" xfId="17" applyFill="1" applyBorder="1" applyAlignment="1">
      <alignment horizontal="center" vertical="center"/>
    </xf>
    <xf numFmtId="44" fontId="0" fillId="4" borderId="10" xfId="17" applyFill="1" applyBorder="1" applyAlignment="1">
      <alignment horizontal="center" vertical="center"/>
    </xf>
    <xf numFmtId="0" fontId="0" fillId="4" borderId="0" xfId="0" applyFill="1" applyAlignment="1">
      <alignment/>
    </xf>
    <xf numFmtId="44" fontId="0" fillId="4" borderId="4" xfId="17" applyFill="1" applyBorder="1" applyAlignment="1">
      <alignment/>
    </xf>
    <xf numFmtId="44" fontId="0" fillId="4" borderId="10" xfId="17" applyFill="1" applyBorder="1" applyAlignment="1">
      <alignment/>
    </xf>
    <xf numFmtId="44" fontId="0" fillId="4" borderId="10" xfId="0" applyNumberFormat="1" applyFill="1" applyBorder="1" applyAlignment="1">
      <alignment/>
    </xf>
    <xf numFmtId="9" fontId="0" fillId="4" borderId="0" xfId="19" applyFill="1" applyBorder="1" applyAlignment="1">
      <alignment horizontal="left"/>
    </xf>
    <xf numFmtId="44" fontId="0" fillId="4" borderId="13" xfId="17" applyFill="1" applyBorder="1" applyAlignment="1">
      <alignment/>
    </xf>
    <xf numFmtId="0" fontId="8" fillId="0" borderId="4" xfId="0" applyFont="1" applyBorder="1" applyAlignment="1">
      <alignment/>
    </xf>
    <xf numFmtId="0" fontId="8" fillId="0" borderId="9" xfId="0" applyFont="1" applyBorder="1" applyAlignment="1">
      <alignment/>
    </xf>
    <xf numFmtId="0" fontId="8" fillId="0" borderId="10" xfId="0" applyFont="1" applyBorder="1" applyAlignment="1">
      <alignment/>
    </xf>
    <xf numFmtId="0" fontId="8" fillId="0" borderId="22" xfId="0" applyFont="1" applyBorder="1" applyAlignment="1">
      <alignment/>
    </xf>
    <xf numFmtId="0" fontId="4" fillId="4" borderId="14" xfId="0" applyFont="1" applyFill="1" applyBorder="1" applyAlignment="1">
      <alignment horizontal="center"/>
    </xf>
    <xf numFmtId="0" fontId="4" fillId="4" borderId="20" xfId="0" applyFont="1" applyFill="1" applyBorder="1" applyAlignment="1">
      <alignment horizontal="center"/>
    </xf>
    <xf numFmtId="0" fontId="4" fillId="4" borderId="15" xfId="0" applyFont="1" applyFill="1" applyBorder="1" applyAlignment="1">
      <alignment horizontal="center"/>
    </xf>
    <xf numFmtId="0" fontId="4" fillId="4" borderId="16" xfId="0" applyFont="1" applyFill="1" applyBorder="1" applyAlignment="1">
      <alignment horizontal="center"/>
    </xf>
    <xf numFmtId="0" fontId="4" fillId="4" borderId="0" xfId="0" applyFont="1" applyFill="1" applyBorder="1" applyAlignment="1">
      <alignment horizontal="center"/>
    </xf>
    <xf numFmtId="0" fontId="4" fillId="4" borderId="17" xfId="0" applyFont="1" applyFill="1" applyBorder="1" applyAlignment="1">
      <alignment horizont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19" xfId="0" applyFont="1" applyFill="1" applyBorder="1" applyAlignment="1">
      <alignment horizontal="center" vertical="center"/>
    </xf>
    <xf numFmtId="0" fontId="8" fillId="4" borderId="0" xfId="0" applyFont="1" applyFill="1" applyBorder="1" applyAlignment="1">
      <alignment horizontal="center" vertical="top" wrapText="1"/>
    </xf>
    <xf numFmtId="0" fontId="10" fillId="4" borderId="20" xfId="0" applyFont="1" applyFill="1" applyBorder="1" applyAlignment="1">
      <alignment horizontal="center" vertical="center" wrapText="1"/>
    </xf>
    <xf numFmtId="0" fontId="0" fillId="4" borderId="5" xfId="0" applyFill="1" applyBorder="1" applyAlignment="1">
      <alignment vertical="top" wrapText="1"/>
    </xf>
    <xf numFmtId="0" fontId="0" fillId="4" borderId="6" xfId="0" applyFill="1" applyBorder="1" applyAlignment="1">
      <alignment vertical="top" wrapText="1"/>
    </xf>
    <xf numFmtId="0" fontId="0" fillId="4" borderId="7" xfId="0" applyFill="1" applyBorder="1" applyAlignment="1">
      <alignment vertical="top" wrapText="1"/>
    </xf>
    <xf numFmtId="0" fontId="0" fillId="4" borderId="0" xfId="0"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7</xdr:row>
      <xdr:rowOff>323850</xdr:rowOff>
    </xdr:from>
    <xdr:to>
      <xdr:col>12</xdr:col>
      <xdr:colOff>85725</xdr:colOff>
      <xdr:row>12</xdr:row>
      <xdr:rowOff>76200</xdr:rowOff>
    </xdr:to>
    <xdr:sp>
      <xdr:nvSpPr>
        <xdr:cNvPr id="1" name="TextBox 1"/>
        <xdr:cNvSpPr txBox="1">
          <a:spLocks noChangeArrowheads="1"/>
        </xdr:cNvSpPr>
      </xdr:nvSpPr>
      <xdr:spPr>
        <a:xfrm>
          <a:off x="438150" y="1457325"/>
          <a:ext cx="3914775" cy="16859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FF0000"/>
              </a:solidFill>
              <a:latin typeface="Arial"/>
              <a:ea typeface="Arial"/>
              <a:cs typeface="Arial"/>
            </a:rPr>
            <a:t>These are Formulas hidden in this spreadsheet. I have been playing with them; changes may have drastic effects on following Spreadsheets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923925</xdr:colOff>
      <xdr:row>10</xdr:row>
      <xdr:rowOff>323850</xdr:rowOff>
    </xdr:from>
    <xdr:to>
      <xdr:col>3</xdr:col>
      <xdr:colOff>514350</xdr:colOff>
      <xdr:row>17</xdr:row>
      <xdr:rowOff>152400</xdr:rowOff>
    </xdr:to>
    <xdr:sp>
      <xdr:nvSpPr>
        <xdr:cNvPr id="1" name="TextBox 1"/>
        <xdr:cNvSpPr txBox="1">
          <a:spLocks noChangeArrowheads="1"/>
        </xdr:cNvSpPr>
      </xdr:nvSpPr>
      <xdr:spPr>
        <a:xfrm>
          <a:off x="923925" y="2419350"/>
          <a:ext cx="5124450" cy="3200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2000" b="0" i="0" u="none" baseline="0">
              <a:solidFill>
                <a:srgbClr val="FF0000"/>
              </a:solidFill>
              <a:latin typeface="Arial"/>
              <a:ea typeface="Arial"/>
              <a:cs typeface="Arial"/>
            </a:rPr>
            <a:t>This is 
A
Work-in-Progress
To be completed by
15 Sept. 03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8:D21"/>
  <sheetViews>
    <sheetView workbookViewId="0" topLeftCell="F1">
      <selection activeCell="J17" sqref="J17"/>
    </sheetView>
  </sheetViews>
  <sheetFormatPr defaultColWidth="9.140625" defaultRowHeight="12.75"/>
  <cols>
    <col min="1" max="5" width="0" style="0" hidden="1" customWidth="1"/>
  </cols>
  <sheetData>
    <row r="8" spans="3:4" ht="101.25">
      <c r="C8" s="14" t="s">
        <v>39</v>
      </c>
      <c r="D8" s="13" t="s">
        <v>40</v>
      </c>
    </row>
    <row r="21" ht="12.75">
      <c r="C21" t="str">
        <f>$C$8&amp;" "&amp;'Lender''s Policy'!$E$5&amp;$D$8</f>
        <v>Loan Origination Fee:  of basic loan amount 0.01of basic loan amount</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24">
      <selection activeCell="C34" sqref="C34"/>
    </sheetView>
  </sheetViews>
  <sheetFormatPr defaultColWidth="9.140625" defaultRowHeight="12.75"/>
  <cols>
    <col min="1" max="1" width="53.57421875" style="12" customWidth="1"/>
    <col min="2" max="5" width="14.7109375" style="0" customWidth="1"/>
    <col min="6" max="6" width="1.7109375" style="0" customWidth="1"/>
    <col min="9" max="9" width="25.28125" style="0" customWidth="1"/>
    <col min="10" max="10" width="28.28125" style="0" customWidth="1"/>
    <col min="12" max="12" width="27.421875" style="0" customWidth="1"/>
  </cols>
  <sheetData>
    <row r="1" spans="1:5" ht="18">
      <c r="A1" s="69" t="s">
        <v>42</v>
      </c>
      <c r="B1" s="70"/>
      <c r="C1" s="70"/>
      <c r="D1" s="70"/>
      <c r="E1" s="71"/>
    </row>
    <row r="2" spans="1:5" ht="18">
      <c r="A2" s="72" t="s">
        <v>43</v>
      </c>
      <c r="B2" s="73"/>
      <c r="C2" s="73"/>
      <c r="D2" s="73"/>
      <c r="E2" s="74"/>
    </row>
    <row r="3" spans="1:5" ht="26.25" customHeight="1" thickBot="1">
      <c r="A3" s="75" t="s">
        <v>6</v>
      </c>
      <c r="B3" s="76"/>
      <c r="C3" s="76"/>
      <c r="D3" s="76"/>
      <c r="E3" s="77"/>
    </row>
    <row r="4" spans="1:5" ht="59.25" customHeight="1" thickBot="1">
      <c r="A4" s="78" t="s">
        <v>51</v>
      </c>
      <c r="B4" s="79" t="s">
        <v>52</v>
      </c>
      <c r="C4" s="79"/>
      <c r="D4" s="79"/>
      <c r="E4" s="79"/>
    </row>
    <row r="5" spans="1:5" ht="12.75">
      <c r="A5" s="80" t="s">
        <v>8</v>
      </c>
      <c r="B5" s="33">
        <v>209900</v>
      </c>
      <c r="C5" s="34"/>
      <c r="D5" s="37" t="s">
        <v>37</v>
      </c>
      <c r="E5" s="38">
        <v>0.01</v>
      </c>
    </row>
    <row r="6" spans="1:5" ht="12.75">
      <c r="A6" s="81" t="s">
        <v>9</v>
      </c>
      <c r="B6" s="32">
        <v>6297</v>
      </c>
      <c r="C6" s="63">
        <f>B6/B5</f>
        <v>0.03</v>
      </c>
      <c r="D6" s="39" t="s">
        <v>38</v>
      </c>
      <c r="E6" s="40">
        <v>0.02</v>
      </c>
    </row>
    <row r="7" spans="1:5" ht="32.25" customHeight="1">
      <c r="A7" s="81" t="s">
        <v>10</v>
      </c>
      <c r="B7" s="32">
        <v>2000</v>
      </c>
      <c r="C7" s="35"/>
      <c r="D7" s="39" t="s">
        <v>41</v>
      </c>
      <c r="E7" s="41">
        <v>0.045</v>
      </c>
    </row>
    <row r="8" spans="1:5" ht="13.5" thickBot="1">
      <c r="A8" s="82" t="s">
        <v>11</v>
      </c>
      <c r="B8" s="64">
        <f>B5-B6</f>
        <v>203603</v>
      </c>
      <c r="C8" s="36"/>
      <c r="D8" s="42"/>
      <c r="E8" s="43"/>
    </row>
    <row r="9" ht="12.75">
      <c r="A9" s="83"/>
    </row>
    <row r="10" spans="1:6" ht="12.75">
      <c r="A10" s="13"/>
      <c r="B10" s="5" t="s">
        <v>0</v>
      </c>
      <c r="C10" s="5" t="s">
        <v>1</v>
      </c>
      <c r="D10" s="5" t="s">
        <v>2</v>
      </c>
      <c r="E10" s="26" t="s">
        <v>3</v>
      </c>
      <c r="F10" s="31"/>
    </row>
    <row r="11" spans="1:6" ht="110.25" customHeight="1">
      <c r="A11" s="53" t="s">
        <v>50</v>
      </c>
      <c r="B11" s="54">
        <f>IF($B$8&lt;=100000,($B$8/1000)*3.48,IF($B$8&lt;=500000,(100*3.48)+($B$8-100000)/1000*2.88,(100*3.48)+(100*2.88)+((($B$8-500000)/1000)*2.4)))</f>
        <v>646.37664</v>
      </c>
      <c r="C11" s="54">
        <f>IF($B$8&lt;=100000,($B$8/1000)*3.48,IF($B$8&lt;=500000,(100*3.48)+($B$8-100000)/1000*2.88,(100*3.48)+(100*2.88)+((($B$8-500000)/1000)*2.4)))</f>
        <v>646.37664</v>
      </c>
      <c r="D11" s="54">
        <f>IF($B$8&lt;=100000,($B$8/1000)*3.48,IF($B$8&lt;=500000,(100*3.48)+($B$8-100000)/1000*2.88,(100*3.48)+(100*2.88)+((($B$8-500000)/1000)*2.4)))</f>
        <v>646.37664</v>
      </c>
      <c r="E11" s="55">
        <f>IF($B$8&lt;=100000,($B$8/1000)*3.48,IF($B$8&lt;=500000,(100*3.48)+($B$8-100000)/1000*2.88,(100*3.48)+(100*2.88)+((($B$8-500000)/1000)*2.4)))</f>
        <v>646.37664</v>
      </c>
      <c r="F11" s="31"/>
    </row>
    <row r="12" spans="1:6" ht="28.5">
      <c r="A12" s="14" t="s">
        <v>12</v>
      </c>
      <c r="B12" s="20">
        <v>300</v>
      </c>
      <c r="C12" s="20">
        <v>300</v>
      </c>
      <c r="D12" s="20">
        <v>300</v>
      </c>
      <c r="E12" s="27">
        <v>300</v>
      </c>
      <c r="F12" s="31"/>
    </row>
    <row r="13" spans="1:6" ht="15.75">
      <c r="A13" s="14" t="s">
        <v>13</v>
      </c>
      <c r="B13" s="20">
        <f>14+($B$5/1000)*2</f>
        <v>433.8</v>
      </c>
      <c r="C13" s="20">
        <f>14+($B$5/1000)*2</f>
        <v>433.8</v>
      </c>
      <c r="D13" s="20">
        <f>14+($B$5/1000)*2</f>
        <v>433.8</v>
      </c>
      <c r="E13" s="27">
        <f>14+($B$5/1000)*2</f>
        <v>433.8</v>
      </c>
      <c r="F13" s="31"/>
    </row>
    <row r="14" spans="1:6" ht="47.25" customHeight="1">
      <c r="A14" s="56" t="s">
        <v>36</v>
      </c>
      <c r="B14" s="22" t="s">
        <v>15</v>
      </c>
      <c r="C14" s="57">
        <f>13+($B$8/1000)*2</f>
        <v>420.206</v>
      </c>
      <c r="D14" s="57">
        <f>13+($B$8/1000)*2</f>
        <v>420.206</v>
      </c>
      <c r="E14" s="58">
        <f>13+($B$8/1000)*2</f>
        <v>420.206</v>
      </c>
      <c r="F14" s="31"/>
    </row>
    <row r="15" spans="1:6" ht="32.25" customHeight="1">
      <c r="A15" s="56" t="s">
        <v>16</v>
      </c>
      <c r="B15" s="20"/>
      <c r="C15" s="57">
        <f>10+($B$8/1000)*2</f>
        <v>417.206</v>
      </c>
      <c r="D15" s="20"/>
      <c r="E15" s="27"/>
      <c r="F15" s="31"/>
    </row>
    <row r="16" spans="1:6" ht="15.75">
      <c r="A16" s="14" t="s">
        <v>17</v>
      </c>
      <c r="B16" s="15" t="s">
        <v>19</v>
      </c>
      <c r="C16" s="20">
        <v>400</v>
      </c>
      <c r="D16" s="20">
        <v>400</v>
      </c>
      <c r="E16" s="27">
        <v>400</v>
      </c>
      <c r="F16" s="31"/>
    </row>
    <row r="17" spans="1:6" ht="12.75">
      <c r="A17" s="59" t="str">
        <f>'Data Sheet '!$C$8&amp;" "&amp;$E$5&amp;'Data Sheet '!$D$8</f>
        <v>Loan Origination Fee:  of basic loan amount 0.01of basic loan amount</v>
      </c>
      <c r="B17" s="22" t="s">
        <v>15</v>
      </c>
      <c r="C17" s="57">
        <f>$E$5*$B$8</f>
        <v>2036.03</v>
      </c>
      <c r="D17" s="57">
        <f>$E$5*$B$8</f>
        <v>2036.03</v>
      </c>
      <c r="E17" s="58">
        <f>$E$5*$B$8</f>
        <v>2036.03</v>
      </c>
      <c r="F17" s="31"/>
    </row>
    <row r="18" spans="1:6" ht="28.5">
      <c r="A18" s="56" t="s">
        <v>34</v>
      </c>
      <c r="B18" s="22" t="s">
        <v>15</v>
      </c>
      <c r="C18" s="57">
        <f>$E$6*$B$8</f>
        <v>4072.06</v>
      </c>
      <c r="D18" s="57">
        <f>$E$6*$B$8</f>
        <v>4072.06</v>
      </c>
      <c r="E18" s="58">
        <f>$E$6*$B$8</f>
        <v>4072.06</v>
      </c>
      <c r="F18" s="31"/>
    </row>
    <row r="19" spans="1:6" ht="15.75">
      <c r="A19" s="14" t="s">
        <v>18</v>
      </c>
      <c r="B19" s="22" t="s">
        <v>15</v>
      </c>
      <c r="C19" s="16">
        <v>300</v>
      </c>
      <c r="D19" s="20">
        <v>450</v>
      </c>
      <c r="E19" s="27">
        <v>500</v>
      </c>
      <c r="F19" s="31"/>
    </row>
    <row r="20" spans="1:6" ht="15.75">
      <c r="A20" s="14" t="s">
        <v>20</v>
      </c>
      <c r="B20" s="17">
        <v>50</v>
      </c>
      <c r="C20" s="17">
        <v>50</v>
      </c>
      <c r="D20" s="17">
        <v>50</v>
      </c>
      <c r="E20" s="28">
        <v>50</v>
      </c>
      <c r="F20" s="31"/>
    </row>
    <row r="21" spans="1:6" ht="41.25">
      <c r="A21" s="14" t="s">
        <v>47</v>
      </c>
      <c r="B21" s="22" t="s">
        <v>15</v>
      </c>
      <c r="C21" s="60">
        <f>(($B$8*$E$7)/365)*30</f>
        <v>753.0521917808219</v>
      </c>
      <c r="D21" s="60">
        <f>(($B$8*$E$7)/365)*30</f>
        <v>753.0521917808219</v>
      </c>
      <c r="E21" s="61">
        <f>(($B$8*$E$7)/365)*30</f>
        <v>753.0521917808219</v>
      </c>
      <c r="F21" s="31"/>
    </row>
    <row r="22" spans="1:6" ht="54">
      <c r="A22" s="14" t="s">
        <v>44</v>
      </c>
      <c r="B22" s="22" t="s">
        <v>15</v>
      </c>
      <c r="C22" s="22" t="s">
        <v>15</v>
      </c>
      <c r="D22" s="22" t="s">
        <v>15</v>
      </c>
      <c r="E22" s="62">
        <f>B8*0.02</f>
        <v>4072.06</v>
      </c>
      <c r="F22" s="31"/>
    </row>
    <row r="23" spans="1:6" ht="41.25">
      <c r="A23" s="14" t="s">
        <v>29</v>
      </c>
      <c r="B23" s="60">
        <f>($B$5/1000)*2.25</f>
        <v>472.27500000000003</v>
      </c>
      <c r="C23" s="60">
        <f>($B$5/1000)*2.25</f>
        <v>472.27500000000003</v>
      </c>
      <c r="D23" s="60">
        <f>($B$5/1000)*2.25</f>
        <v>472.27500000000003</v>
      </c>
      <c r="E23" s="61">
        <f>($B$5/1000)*2.25</f>
        <v>472.27500000000003</v>
      </c>
      <c r="F23" s="31"/>
    </row>
    <row r="24" spans="1:6" ht="28.5">
      <c r="A24" s="14" t="s">
        <v>23</v>
      </c>
      <c r="B24" s="60">
        <f>(B23/12)*2</f>
        <v>78.7125</v>
      </c>
      <c r="C24" s="60">
        <f>(C23/12)*2</f>
        <v>78.7125</v>
      </c>
      <c r="D24" s="60">
        <f>(D23/12)*2</f>
        <v>78.7125</v>
      </c>
      <c r="E24" s="61">
        <f>(E23/12)*2</f>
        <v>78.7125</v>
      </c>
      <c r="F24" s="31"/>
    </row>
    <row r="25" spans="1:6" ht="28.5">
      <c r="A25" s="14" t="s">
        <v>49</v>
      </c>
      <c r="B25" s="60">
        <f>((($B$5/100)*1.14)/12)*3</f>
        <v>598.2149999999999</v>
      </c>
      <c r="C25" s="60">
        <f>((($B$5/100)*1.14)/12)*3</f>
        <v>598.2149999999999</v>
      </c>
      <c r="D25" s="60">
        <f>((($B$5/100)*1.14)/12)*3</f>
        <v>598.2149999999999</v>
      </c>
      <c r="E25" s="61">
        <f>((($B$5/100)*1.14)/12)*3</f>
        <v>598.2149999999999</v>
      </c>
      <c r="F25" s="31"/>
    </row>
    <row r="26" spans="1:6" ht="28.5">
      <c r="A26" s="14" t="s">
        <v>45</v>
      </c>
      <c r="B26" s="17">
        <v>350</v>
      </c>
      <c r="C26" s="17">
        <v>350</v>
      </c>
      <c r="D26" s="22" t="s">
        <v>15</v>
      </c>
      <c r="E26" s="29" t="s">
        <v>15</v>
      </c>
      <c r="F26" s="31"/>
    </row>
    <row r="27" spans="1:6" ht="28.5">
      <c r="A27" s="14" t="s">
        <v>46</v>
      </c>
      <c r="B27" s="22" t="s">
        <v>15</v>
      </c>
      <c r="C27" s="17"/>
      <c r="D27" s="17"/>
      <c r="E27" s="28"/>
      <c r="F27" s="31"/>
    </row>
    <row r="28" spans="1:6" ht="47.25" customHeight="1">
      <c r="A28" s="56" t="s">
        <v>27</v>
      </c>
      <c r="B28" s="22" t="s">
        <v>15</v>
      </c>
      <c r="C28" s="22" t="s">
        <v>15</v>
      </c>
      <c r="D28" s="60">
        <f>($B$8*0.005)/12</f>
        <v>84.83458333333333</v>
      </c>
      <c r="E28" s="29" t="s">
        <v>15</v>
      </c>
      <c r="F28" s="31"/>
    </row>
    <row r="29" spans="1:6" ht="41.25">
      <c r="A29" s="56" t="s">
        <v>28</v>
      </c>
      <c r="B29" s="22" t="s">
        <v>15</v>
      </c>
      <c r="C29" s="22" t="s">
        <v>15</v>
      </c>
      <c r="D29" s="60">
        <f>($B$8*0.015)</f>
        <v>3054.045</v>
      </c>
      <c r="E29" s="29" t="s">
        <v>15</v>
      </c>
      <c r="F29" s="31"/>
    </row>
    <row r="30" spans="1:6" ht="92.25">
      <c r="A30" s="56" t="s">
        <v>48</v>
      </c>
      <c r="B30" s="22" t="s">
        <v>15</v>
      </c>
      <c r="C30" s="60">
        <f>(B8*0.0079)/12</f>
        <v>134.03864166666668</v>
      </c>
      <c r="D30" s="22" t="s">
        <v>15</v>
      </c>
      <c r="E30" s="29" t="s">
        <v>15</v>
      </c>
      <c r="F30" s="31"/>
    </row>
    <row r="31" spans="1:6" ht="28.5">
      <c r="A31" s="14" t="s">
        <v>30</v>
      </c>
      <c r="B31" s="22" t="s">
        <v>15</v>
      </c>
      <c r="C31" s="17">
        <v>600</v>
      </c>
      <c r="D31" s="22" t="s">
        <v>15</v>
      </c>
      <c r="E31" s="29" t="s">
        <v>15</v>
      </c>
      <c r="F31" s="31"/>
    </row>
    <row r="32" spans="1:6" ht="15.75">
      <c r="A32" s="14" t="s">
        <v>31</v>
      </c>
      <c r="B32" s="65"/>
      <c r="C32" s="22" t="s">
        <v>15</v>
      </c>
      <c r="D32" s="22" t="s">
        <v>15</v>
      </c>
      <c r="E32" s="29" t="s">
        <v>15</v>
      </c>
      <c r="F32" s="31"/>
    </row>
    <row r="33" spans="1:6" ht="15.75">
      <c r="A33" s="14" t="s">
        <v>32</v>
      </c>
      <c r="B33" s="65"/>
      <c r="C33" s="65"/>
      <c r="D33" s="65"/>
      <c r="E33" s="67"/>
      <c r="F33" s="31"/>
    </row>
    <row r="34" spans="1:6" ht="12.75">
      <c r="A34" s="13"/>
      <c r="B34" s="65"/>
      <c r="C34" s="65"/>
      <c r="D34" s="65"/>
      <c r="E34" s="67"/>
      <c r="F34" s="31"/>
    </row>
    <row r="35" spans="1:6" ht="12.75">
      <c r="A35" s="13"/>
      <c r="B35" s="65"/>
      <c r="C35" s="65"/>
      <c r="D35" s="65"/>
      <c r="E35" s="67"/>
      <c r="F35" s="31"/>
    </row>
    <row r="36" spans="1:6" ht="12.75">
      <c r="A36" s="13"/>
      <c r="B36" s="65"/>
      <c r="C36" s="65"/>
      <c r="D36" s="65"/>
      <c r="E36" s="67"/>
      <c r="F36" s="31"/>
    </row>
    <row r="37" spans="1:6" ht="12.75">
      <c r="A37" s="13"/>
      <c r="B37" s="65"/>
      <c r="C37" s="65"/>
      <c r="D37" s="65"/>
      <c r="E37" s="67"/>
      <c r="F37" s="31"/>
    </row>
    <row r="38" spans="1:6" ht="12.75">
      <c r="A38" s="13"/>
      <c r="B38" s="65"/>
      <c r="C38" s="65"/>
      <c r="D38" s="65"/>
      <c r="E38" s="67"/>
      <c r="F38" s="31"/>
    </row>
    <row r="39" spans="1:6" ht="13.5" thickBot="1">
      <c r="A39" s="24"/>
      <c r="B39" s="66"/>
      <c r="C39" s="66"/>
      <c r="D39" s="66"/>
      <c r="E39" s="68"/>
      <c r="F39" s="31"/>
    </row>
    <row r="40" spans="1:6" ht="16.5" thickTop="1">
      <c r="A40" s="23"/>
      <c r="B40" s="25">
        <f>SUM(B11:B39)</f>
        <v>2929.37914</v>
      </c>
      <c r="C40" s="25">
        <f>SUM(C11:C39)</f>
        <v>12061.971973447487</v>
      </c>
      <c r="D40" s="25">
        <f>SUM(D11:D39)</f>
        <v>13849.606915114155</v>
      </c>
      <c r="E40" s="30">
        <f>SUM(E11:E39)</f>
        <v>14832.78733178082</v>
      </c>
      <c r="F40" s="31"/>
    </row>
  </sheetData>
  <sheetProtection sheet="1" objects="1" scenarios="1"/>
  <protectedRanges>
    <protectedRange sqref="C33:E39" name="Range11"/>
    <protectedRange sqref="B32:B39" name="Range10"/>
    <protectedRange sqref="C31" name="Range7"/>
    <protectedRange sqref="B20" name="Range4"/>
    <protectedRange sqref="C19:E20" name="Range3"/>
    <protectedRange sqref="B16:E16" name="Range2"/>
    <protectedRange sqref="B12:E13" name="Range1"/>
    <protectedRange sqref="B26:C26" name="Range5"/>
    <protectedRange sqref="C27:E27" name="Range6"/>
    <protectedRange sqref="B5:B7" name="Range8"/>
    <protectedRange sqref="E5:E7" name="Range9"/>
  </protectedRanges>
  <mergeCells count="4">
    <mergeCell ref="A1:E1"/>
    <mergeCell ref="A2:E2"/>
    <mergeCell ref="A3:E3"/>
    <mergeCell ref="B4:E4"/>
  </mergeCells>
  <printOptions/>
  <pageMargins left="0.75" right="0.75" top="1" bottom="1" header="0.5" footer="0.5"/>
  <pageSetup fitToHeight="2" fitToWidth="1" horizontalDpi="300" verticalDpi="300" orientation="portrait" scale="7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40"/>
  <sheetViews>
    <sheetView workbookViewId="0" topLeftCell="A3">
      <selection activeCell="G11" sqref="G11"/>
    </sheetView>
  </sheetViews>
  <sheetFormatPr defaultColWidth="9.140625" defaultRowHeight="12.75"/>
  <cols>
    <col min="1" max="1" width="53.57421875" style="12" customWidth="1"/>
    <col min="2" max="5" width="14.7109375" style="0" customWidth="1"/>
  </cols>
  <sheetData>
    <row r="1" spans="1:5" ht="18">
      <c r="A1" s="44" t="s">
        <v>4</v>
      </c>
      <c r="B1" s="45"/>
      <c r="C1" s="45"/>
      <c r="D1" s="45"/>
      <c r="E1" s="46"/>
    </row>
    <row r="2" spans="1:5" ht="18">
      <c r="A2" s="47" t="s">
        <v>5</v>
      </c>
      <c r="B2" s="48"/>
      <c r="C2" s="48"/>
      <c r="D2" s="48"/>
      <c r="E2" s="49"/>
    </row>
    <row r="3" spans="1:5" ht="26.25" customHeight="1" thickBot="1">
      <c r="A3" s="50" t="s">
        <v>6</v>
      </c>
      <c r="B3" s="51"/>
      <c r="C3" s="51"/>
      <c r="D3" s="51"/>
      <c r="E3" s="52"/>
    </row>
    <row r="4" spans="1:5" ht="26.25" customHeight="1">
      <c r="A4" s="8"/>
      <c r="B4" s="1"/>
      <c r="C4" s="1"/>
      <c r="D4" s="1"/>
      <c r="E4" s="1"/>
    </row>
    <row r="5" spans="1:2" ht="12.75">
      <c r="A5" s="9" t="s">
        <v>8</v>
      </c>
      <c r="B5" s="2"/>
    </row>
    <row r="6" spans="1:2" ht="12.75">
      <c r="A6" s="10" t="s">
        <v>9</v>
      </c>
      <c r="B6" s="3"/>
    </row>
    <row r="7" spans="1:2" ht="12.75">
      <c r="A7" s="10" t="s">
        <v>10</v>
      </c>
      <c r="B7" s="3"/>
    </row>
    <row r="8" spans="1:2" ht="12.75">
      <c r="A8" s="11" t="s">
        <v>11</v>
      </c>
      <c r="B8" s="4"/>
    </row>
    <row r="10" spans="1:5" ht="12.75">
      <c r="A10" s="13"/>
      <c r="B10" s="5" t="s">
        <v>0</v>
      </c>
      <c r="C10" s="5" t="s">
        <v>1</v>
      </c>
      <c r="D10" s="5" t="s">
        <v>2</v>
      </c>
      <c r="E10" s="5" t="s">
        <v>3</v>
      </c>
    </row>
    <row r="11" spans="1:5" ht="110.25" customHeight="1">
      <c r="A11" s="6" t="s">
        <v>7</v>
      </c>
      <c r="B11" s="5"/>
      <c r="C11" s="5"/>
      <c r="D11" s="5"/>
      <c r="E11" s="5"/>
    </row>
    <row r="12" spans="1:5" ht="28.5">
      <c r="A12" s="14" t="s">
        <v>12</v>
      </c>
      <c r="B12" s="20">
        <v>500</v>
      </c>
      <c r="C12" s="20">
        <v>500</v>
      </c>
      <c r="D12" s="20">
        <v>500</v>
      </c>
      <c r="E12" s="20">
        <v>500</v>
      </c>
    </row>
    <row r="13" spans="1:5" ht="15.75">
      <c r="A13" s="14" t="s">
        <v>13</v>
      </c>
      <c r="B13" s="15"/>
      <c r="C13" s="15"/>
      <c r="D13" s="15"/>
      <c r="E13" s="15"/>
    </row>
    <row r="14" spans="1:5" ht="47.25" customHeight="1">
      <c r="A14" s="14" t="s">
        <v>14</v>
      </c>
      <c r="B14" s="18" t="s">
        <v>15</v>
      </c>
      <c r="C14" s="15"/>
      <c r="D14" s="15"/>
      <c r="E14" s="15"/>
    </row>
    <row r="15" spans="1:5" ht="32.25" customHeight="1">
      <c r="A15" s="14" t="s">
        <v>16</v>
      </c>
      <c r="B15" s="15"/>
      <c r="C15" s="15"/>
      <c r="D15" s="15"/>
      <c r="E15" s="15"/>
    </row>
    <row r="16" spans="1:5" ht="15.75">
      <c r="A16" s="14" t="s">
        <v>17</v>
      </c>
      <c r="B16" s="15" t="s">
        <v>19</v>
      </c>
      <c r="C16" s="20">
        <v>400</v>
      </c>
      <c r="D16" s="20">
        <v>400</v>
      </c>
      <c r="E16" s="20">
        <v>400</v>
      </c>
    </row>
    <row r="17" spans="1:5" ht="15.75">
      <c r="A17" s="14" t="s">
        <v>33</v>
      </c>
      <c r="B17" s="18" t="s">
        <v>15</v>
      </c>
      <c r="C17" s="15"/>
      <c r="D17" s="15"/>
      <c r="E17" s="15"/>
    </row>
    <row r="18" spans="1:5" ht="28.5">
      <c r="A18" s="14" t="s">
        <v>34</v>
      </c>
      <c r="B18" s="18" t="s">
        <v>15</v>
      </c>
      <c r="C18" s="15"/>
      <c r="D18" s="15"/>
      <c r="E18" s="15"/>
    </row>
    <row r="19" spans="1:5" ht="15.75">
      <c r="A19" s="14" t="s">
        <v>18</v>
      </c>
      <c r="B19" s="18" t="s">
        <v>15</v>
      </c>
      <c r="C19" s="20">
        <v>300</v>
      </c>
      <c r="D19" s="20">
        <v>500</v>
      </c>
      <c r="E19" s="20">
        <v>350</v>
      </c>
    </row>
    <row r="20" spans="1:5" ht="15.75">
      <c r="A20" s="14" t="s">
        <v>20</v>
      </c>
      <c r="B20" s="17">
        <v>60</v>
      </c>
      <c r="C20" s="17">
        <v>60</v>
      </c>
      <c r="D20" s="17">
        <v>60</v>
      </c>
      <c r="E20" s="17">
        <v>60</v>
      </c>
    </row>
    <row r="21" spans="1:5" ht="28.5">
      <c r="A21" s="14" t="s">
        <v>21</v>
      </c>
      <c r="B21" s="18" t="s">
        <v>15</v>
      </c>
      <c r="C21" s="7"/>
      <c r="D21" s="7"/>
      <c r="E21" s="7"/>
    </row>
    <row r="22" spans="1:5" ht="54">
      <c r="A22" s="14" t="s">
        <v>22</v>
      </c>
      <c r="B22" s="18" t="s">
        <v>15</v>
      </c>
      <c r="C22" s="18" t="s">
        <v>15</v>
      </c>
      <c r="D22" s="18" t="s">
        <v>15</v>
      </c>
      <c r="E22" s="7"/>
    </row>
    <row r="23" spans="1:5" ht="41.25">
      <c r="A23" s="14" t="s">
        <v>29</v>
      </c>
      <c r="B23" s="7"/>
      <c r="C23" s="7"/>
      <c r="D23" s="7"/>
      <c r="E23" s="7"/>
    </row>
    <row r="24" spans="1:5" ht="28.5">
      <c r="A24" s="14" t="s">
        <v>23</v>
      </c>
      <c r="B24" s="7"/>
      <c r="C24" s="7"/>
      <c r="D24" s="7"/>
      <c r="E24" s="7"/>
    </row>
    <row r="25" spans="1:5" ht="28.5">
      <c r="A25" s="14" t="s">
        <v>24</v>
      </c>
      <c r="B25" s="7"/>
      <c r="C25" s="7"/>
      <c r="D25" s="7"/>
      <c r="E25" s="7"/>
    </row>
    <row r="26" spans="1:5" ht="15.75">
      <c r="A26" s="14" t="s">
        <v>25</v>
      </c>
      <c r="B26" s="19">
        <v>195</v>
      </c>
      <c r="C26" s="19">
        <v>195</v>
      </c>
      <c r="D26" s="18" t="s">
        <v>15</v>
      </c>
      <c r="E26" s="18" t="s">
        <v>15</v>
      </c>
    </row>
    <row r="27" spans="1:5" ht="15.75">
      <c r="A27" s="14" t="s">
        <v>26</v>
      </c>
      <c r="B27" s="18" t="s">
        <v>15</v>
      </c>
      <c r="C27" s="19">
        <v>120</v>
      </c>
      <c r="D27" s="19">
        <v>120</v>
      </c>
      <c r="E27" s="19">
        <v>120</v>
      </c>
    </row>
    <row r="28" spans="1:5" ht="47.25" customHeight="1">
      <c r="A28" s="14" t="s">
        <v>27</v>
      </c>
      <c r="B28" s="18" t="s">
        <v>15</v>
      </c>
      <c r="C28" s="18" t="s">
        <v>15</v>
      </c>
      <c r="D28" s="7"/>
      <c r="E28" s="18" t="s">
        <v>15</v>
      </c>
    </row>
    <row r="29" spans="1:5" ht="41.25">
      <c r="A29" s="14" t="s">
        <v>28</v>
      </c>
      <c r="B29" s="18" t="s">
        <v>15</v>
      </c>
      <c r="C29" s="18" t="s">
        <v>15</v>
      </c>
      <c r="D29" s="7"/>
      <c r="E29" s="18" t="s">
        <v>15</v>
      </c>
    </row>
    <row r="30" spans="1:5" ht="79.5">
      <c r="A30" s="14" t="s">
        <v>35</v>
      </c>
      <c r="B30" s="18" t="s">
        <v>15</v>
      </c>
      <c r="C30" s="7"/>
      <c r="D30" s="18" t="s">
        <v>15</v>
      </c>
      <c r="E30" s="18" t="s">
        <v>15</v>
      </c>
    </row>
    <row r="31" spans="1:5" ht="28.5">
      <c r="A31" s="14" t="s">
        <v>30</v>
      </c>
      <c r="B31" s="18" t="s">
        <v>15</v>
      </c>
      <c r="C31" s="17">
        <v>600</v>
      </c>
      <c r="D31" s="18" t="s">
        <v>15</v>
      </c>
      <c r="E31" s="18" t="s">
        <v>15</v>
      </c>
    </row>
    <row r="32" spans="1:5" ht="15.75">
      <c r="A32" s="14" t="s">
        <v>31</v>
      </c>
      <c r="B32" s="7"/>
      <c r="C32" s="18" t="s">
        <v>15</v>
      </c>
      <c r="D32" s="18" t="s">
        <v>15</v>
      </c>
      <c r="E32" s="18" t="s">
        <v>15</v>
      </c>
    </row>
    <row r="33" spans="1:5" ht="15.75">
      <c r="A33" s="14" t="s">
        <v>32</v>
      </c>
      <c r="B33" s="7"/>
      <c r="C33" s="7"/>
      <c r="D33" s="7"/>
      <c r="E33" s="7"/>
    </row>
    <row r="34" spans="1:5" ht="12.75">
      <c r="A34" s="13"/>
      <c r="B34" s="7"/>
      <c r="C34" s="7"/>
      <c r="D34" s="7"/>
      <c r="E34" s="7"/>
    </row>
    <row r="35" spans="1:5" ht="12.75">
      <c r="A35" s="13"/>
      <c r="B35" s="7"/>
      <c r="C35" s="7"/>
      <c r="D35" s="7"/>
      <c r="E35" s="7"/>
    </row>
    <row r="36" spans="1:5" ht="12.75">
      <c r="A36" s="13"/>
      <c r="B36" s="7"/>
      <c r="C36" s="7"/>
      <c r="D36" s="7"/>
      <c r="E36" s="7"/>
    </row>
    <row r="37" spans="1:5" ht="12.75">
      <c r="A37" s="13"/>
      <c r="B37" s="7"/>
      <c r="C37" s="7"/>
      <c r="D37" s="7"/>
      <c r="E37" s="7"/>
    </row>
    <row r="38" spans="1:5" ht="12.75">
      <c r="A38" s="13"/>
      <c r="B38" s="7"/>
      <c r="C38" s="7"/>
      <c r="D38" s="7"/>
      <c r="E38" s="7"/>
    </row>
    <row r="39" spans="1:5" ht="12.75">
      <c r="A39" s="13"/>
      <c r="B39" s="7"/>
      <c r="C39" s="7"/>
      <c r="D39" s="7"/>
      <c r="E39" s="7"/>
    </row>
    <row r="40" spans="2:5" ht="12.75">
      <c r="B40" s="21">
        <f>SUM(B11:B39)</f>
        <v>755</v>
      </c>
      <c r="C40" s="21">
        <f>SUM(C11:C39)</f>
        <v>2175</v>
      </c>
      <c r="D40" s="21">
        <f>SUM(D11:D39)</f>
        <v>1580</v>
      </c>
      <c r="E40" s="21">
        <f>SUM(E11:E39)</f>
        <v>1430</v>
      </c>
    </row>
  </sheetData>
  <mergeCells count="3">
    <mergeCell ref="A1:E1"/>
    <mergeCell ref="A2:E2"/>
    <mergeCell ref="A3:E3"/>
  </mergeCells>
  <printOptions/>
  <pageMargins left="0.75" right="0.75" top="1" bottom="1" header="0.5" footer="0.5"/>
  <pageSetup fitToHeight="1" fitToWidth="1" horizontalDpi="300" verticalDpi="300" orientation="portrait"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2003-08-27T16:15:26Z</cp:lastPrinted>
  <dcterms:created xsi:type="dcterms:W3CDTF">2003-06-08T16:16:34Z</dcterms:created>
  <dcterms:modified xsi:type="dcterms:W3CDTF">2003-09-01T14:37:25Z</dcterms:modified>
  <cp:category/>
  <cp:version/>
  <cp:contentType/>
  <cp:contentStatus/>
</cp:coreProperties>
</file>